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eesbahji/Documents/Research/Revisions/Cannabis for Dementia/Data Files/"/>
    </mc:Choice>
  </mc:AlternateContent>
  <xr:revisionPtr revIDLastSave="0" documentId="13_ncr:1_{48D33D16-683C-4744-BCA8-A572F67EE93B}" xr6:coauthVersionLast="43" xr6:coauthVersionMax="43" xr10:uidLastSave="{00000000-0000-0000-0000-000000000000}"/>
  <bookViews>
    <workbookView xWindow="0" yWindow="0" windowWidth="28800" windowHeight="18000" xr2:uid="{9E46FAEF-6C3F-714A-971A-8C4085C921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4" i="1" l="1"/>
  <c r="AJ14" i="1"/>
  <c r="AL12" i="1"/>
  <c r="AK12" i="1"/>
  <c r="AJ12" i="1"/>
  <c r="W13" i="1" l="1"/>
  <c r="W12" i="1"/>
  <c r="V13" i="1"/>
  <c r="V12" i="1"/>
  <c r="U12" i="1"/>
  <c r="T12" i="1"/>
  <c r="S12" i="1"/>
  <c r="R12" i="1"/>
  <c r="Q12" i="1"/>
  <c r="J14" i="1"/>
  <c r="J13" i="1"/>
  <c r="O13" i="1"/>
  <c r="O12" i="1"/>
  <c r="J12" i="1"/>
  <c r="L12" i="1" s="1"/>
  <c r="AK10" i="1"/>
  <c r="AK5" i="1"/>
  <c r="AK6" i="1"/>
  <c r="AK7" i="1"/>
  <c r="AK8" i="1"/>
  <c r="AK9" i="1"/>
  <c r="AK4" i="1"/>
  <c r="AK3" i="1"/>
  <c r="AK2" i="1"/>
  <c r="N4" i="1"/>
  <c r="N10" i="1"/>
  <c r="M5" i="1"/>
  <c r="N5" i="1" s="1"/>
  <c r="M7" i="1" l="1"/>
  <c r="N7" i="1" s="1"/>
  <c r="M8" i="1"/>
  <c r="N8" i="1" s="1"/>
  <c r="M2" i="1"/>
  <c r="N2" i="1" s="1"/>
  <c r="M3" i="1"/>
  <c r="N3" i="1" s="1"/>
  <c r="M6" i="1"/>
  <c r="N6" i="1" s="1"/>
  <c r="M9" i="1"/>
  <c r="N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Anees Bahji</author>
  </authors>
  <commentList>
    <comment ref="E1" authorId="0" shapeId="0" xr:uid="{044B3D50-5FC9-964A-B34B-AA69D8111E41}">
      <text>
        <r>
          <rPr>
            <b/>
            <sz val="10"/>
            <color rgb="FF000000"/>
            <rFont val="Tahoma"/>
            <family val="2"/>
          </rPr>
          <t>Anees Bahji: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NINCDS-ADRDA=</t>
        </r>
        <r>
          <rPr>
            <sz val="10"/>
            <color rgb="FF000000"/>
            <rFont val="Tahoma"/>
            <family val="2"/>
          </rPr>
          <t xml:space="preserve">National Institute of Neurological and Communicative Disorders and Stroke–Alzheimer’s Disease and Related Disorders Association </t>
        </r>
      </text>
    </comment>
  </commentList>
</comments>
</file>

<file path=xl/sharedStrings.xml><?xml version="1.0" encoding="utf-8"?>
<sst xmlns="http://schemas.openxmlformats.org/spreadsheetml/2006/main" count="265" uniqueCount="140">
  <si>
    <t>Study</t>
  </si>
  <si>
    <t>Country</t>
  </si>
  <si>
    <t>Israel</t>
  </si>
  <si>
    <t>Netherlands</t>
  </si>
  <si>
    <t>USA</t>
  </si>
  <si>
    <t>Germany</t>
  </si>
  <si>
    <t>Switzerland</t>
  </si>
  <si>
    <t>DSM-IV</t>
  </si>
  <si>
    <t>NINCDS-ADRDA</t>
  </si>
  <si>
    <t>DSM-IV-TR</t>
  </si>
  <si>
    <t>Setting</t>
  </si>
  <si>
    <t>Design</t>
  </si>
  <si>
    <t>No</t>
  </si>
  <si>
    <t>Yes</t>
  </si>
  <si>
    <t>NPI</t>
  </si>
  <si>
    <t>MMSE</t>
  </si>
  <si>
    <t>CGI, PAS, GAF</t>
  </si>
  <si>
    <t>N/A</t>
  </si>
  <si>
    <t>Intervention</t>
  </si>
  <si>
    <t>Placebo</t>
  </si>
  <si>
    <t>Adverse Events</t>
  </si>
  <si>
    <t>No serious adverse events reported</t>
  </si>
  <si>
    <t>Dropouts</t>
  </si>
  <si>
    <t>Reasons</t>
  </si>
  <si>
    <t>Dysphagia (n=1)</t>
  </si>
  <si>
    <t>Pneumonia (n=1), dysphagia (n=1)</t>
  </si>
  <si>
    <t>Malignancy (n=1), excess PRN use (n=1)</t>
  </si>
  <si>
    <t>Seizure (n=1), infection (n=2)</t>
  </si>
  <si>
    <t>Diagnostic Guide</t>
  </si>
  <si>
    <t>DSM-III-R</t>
  </si>
  <si>
    <t>NPI, MMSE, CGI</t>
  </si>
  <si>
    <t>NPI, CMAI</t>
  </si>
  <si>
    <t>Dose</t>
  </si>
  <si>
    <t>2.5-7.5 mg po BID</t>
  </si>
  <si>
    <t>1.5 mg po TID</t>
  </si>
  <si>
    <t>0.75-1.5 mg po BID</t>
  </si>
  <si>
    <t>2.5 mg po BID</t>
  </si>
  <si>
    <t>7.0 mg po OD</t>
  </si>
  <si>
    <t>Dronabinol</t>
  </si>
  <si>
    <t>Duration (weeks)</t>
  </si>
  <si>
    <t>Control</t>
  </si>
  <si>
    <t>Completed</t>
  </si>
  <si>
    <t>N/R</t>
  </si>
  <si>
    <t>Indication for Treatment</t>
  </si>
  <si>
    <t>Food refusal</t>
  </si>
  <si>
    <t>Females (n)</t>
  </si>
  <si>
    <t>Age (mean)</t>
  </si>
  <si>
    <t>Alzheimer's (%)</t>
  </si>
  <si>
    <t>Vascular (%)</t>
  </si>
  <si>
    <t>Mixed (%)</t>
  </si>
  <si>
    <t>Antipsychotics (%)</t>
  </si>
  <si>
    <t>Mean Baseline MMSE</t>
  </si>
  <si>
    <t>FTD (%)</t>
  </si>
  <si>
    <t>Unspecified (%)</t>
  </si>
  <si>
    <t>CGI</t>
  </si>
  <si>
    <t>CMAI</t>
  </si>
  <si>
    <t>PAS</t>
  </si>
  <si>
    <t>GAF</t>
  </si>
  <si>
    <t>Males (n)</t>
  </si>
  <si>
    <t>72.7 (4.9)</t>
  </si>
  <si>
    <t>81.5 (6.1)</t>
  </si>
  <si>
    <t>78.6 (9.7)</t>
  </si>
  <si>
    <t>78.0 (4.2)</t>
  </si>
  <si>
    <t>78.4 (7.4)</t>
  </si>
  <si>
    <t>76.4 (5.3)</t>
  </si>
  <si>
    <t>Volicer et al., 1997</t>
  </si>
  <si>
    <t>Walther et al., 2006</t>
  </si>
  <si>
    <t>Walther et al., 2011</t>
  </si>
  <si>
    <t>Mahlberg &amp; Walther, 2007</t>
  </si>
  <si>
    <t>Woodward et al., 2014</t>
  </si>
  <si>
    <t>van den Elsen et al., 2015</t>
  </si>
  <si>
    <t>van den Elsen et al., 2015b</t>
  </si>
  <si>
    <t>Shelef et al., 2016</t>
  </si>
  <si>
    <t>Herrmann et al., 2019</t>
  </si>
  <si>
    <t>Canada</t>
  </si>
  <si>
    <t>DSM-V</t>
  </si>
  <si>
    <t>Hospital dementia study unit</t>
  </si>
  <si>
    <t>Hospital</t>
  </si>
  <si>
    <t>Community and nursing home</t>
  </si>
  <si>
    <t>Hospital and community</t>
  </si>
  <si>
    <t>Randomized, DB, PC, crossover trial</t>
  </si>
  <si>
    <t>Retrospective systematic chart review (pre–post intervention)</t>
  </si>
  <si>
    <t>Randomized DB PC multicentre phase II trial</t>
  </si>
  <si>
    <t>Randomized DB PC repeated crossover trial</t>
  </si>
  <si>
    <t>Randomized DB PC crossover trial</t>
  </si>
  <si>
    <t>Design (2)</t>
  </si>
  <si>
    <t>Randomized</t>
  </si>
  <si>
    <t>Quasi-randomized</t>
  </si>
  <si>
    <t>Randomized, SB, PC,  parallel trial</t>
  </si>
  <si>
    <t>Open-label prospective cohort study (pre--post intervention)</t>
  </si>
  <si>
    <t>Retrospective systematic chart review (pre--post intervention)</t>
  </si>
  <si>
    <t>Final Sample Size</t>
  </si>
  <si>
    <t>Initial Sample Size</t>
  </si>
  <si>
    <t>Males (%)</t>
  </si>
  <si>
    <t>87.0 (10)</t>
  </si>
  <si>
    <t>73.2 (8.6)</t>
  </si>
  <si>
    <t>6.5 (6.8)</t>
  </si>
  <si>
    <t>10.3 (9.4)</t>
  </si>
  <si>
    <t>16.9 (7.8)</t>
  </si>
  <si>
    <t>19.5 (3.5)</t>
  </si>
  <si>
    <t>10.3 (6.3)</t>
  </si>
  <si>
    <t>4.0 (7.4)</t>
  </si>
  <si>
    <t>7.0 (Not reported)</t>
  </si>
  <si>
    <t>Nighttime agitation, daytime rhythm disturbances/sundowning</t>
  </si>
  <si>
    <t>Circadian rhythm disturbances, verbal aggression, delusions and apathy</t>
  </si>
  <si>
    <t>Agitation, aggression or resistance to care</t>
  </si>
  <si>
    <t>Agitation, aggression, and aberrant motor behavior; NPI ≥10</t>
  </si>
  <si>
    <t>Agitation and aggression; NPI ≥10</t>
  </si>
  <si>
    <t>Severe agitation and aggressive behaviour resulting in hospitalization</t>
  </si>
  <si>
    <t>Severe agitation or aggressive behaviour; NPI-agitation ≥ 3</t>
  </si>
  <si>
    <t>Nabilone</t>
  </si>
  <si>
    <t>2.5 mg po qHs</t>
  </si>
  <si>
    <t>1-2 mg po qHs</t>
  </si>
  <si>
    <t>CMAI, NPI, MMSE, SIB, CGI</t>
  </si>
  <si>
    <t>Actigraphy, NPI</t>
  </si>
  <si>
    <t>MMSE, CMAI</t>
  </si>
  <si>
    <t>CMAI, MMSE</t>
  </si>
  <si>
    <t>Outcomes</t>
  </si>
  <si>
    <t>Sedation (n=9), delirium (n=4), UTI (n=3), and confusion (n=2)</t>
  </si>
  <si>
    <t>Death (n=2), lethargy (n=2), INR (n=1), MI (n=1), cancer (n=1), PTX (n=1), UTI (n=1)</t>
  </si>
  <si>
    <t>THC (Namisol®)</t>
  </si>
  <si>
    <t>NPI, MMSE, CGI, Actigraphy</t>
  </si>
  <si>
    <t>Region</t>
  </si>
  <si>
    <t>North America</t>
  </si>
  <si>
    <t>Europe</t>
  </si>
  <si>
    <t>15.0 (6.8)</t>
  </si>
  <si>
    <t>THC (MOC®)</t>
  </si>
  <si>
    <t>Prior NPS Treatment</t>
  </si>
  <si>
    <t>Not reported</t>
  </si>
  <si>
    <t>Not explicitly stated; four patients taking psychotropic medications (risperidone, carbamazepine, donepezil, galantamine, mirtazapine or chloral hydrate); these continued throughout trial.</t>
  </si>
  <si>
    <t>Not reported. No psychotropics listed in regular medications.</t>
  </si>
  <si>
    <t>Not explicitly stated; 92.5% had at least one psychotropic medication (average of 3.25 at baseline)</t>
  </si>
  <si>
    <t>Participants were on a range of antipsychotics, antidepressants, benzodiazepines, and anticonvulsants</t>
  </si>
  <si>
    <t>Reported for eight participants: risperidone, olanzapine and clozapine</t>
  </si>
  <si>
    <t>Not explicitly stated, however, 87% were on antidepressants, benzodiazepines, antipsychotics and antiepileptics</t>
  </si>
  <si>
    <t>Alzheimer’s disease</t>
  </si>
  <si>
    <t>Alzheimer’s disease, vascular</t>
  </si>
  <si>
    <t>Alzheimer’s disease, vascular, frontotemporal and mixed</t>
  </si>
  <si>
    <t>Alzheimer’s disease, vascular and mixed</t>
  </si>
  <si>
    <t>Dementias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</si>
</sst>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2337-B288-7B44-82BB-AB0E3BB5A235}">
  <dimension ref="A1:AM14"/>
  <sheetViews>
    <sheetView tabSelected="1" zoomScale="120" zoomScaleNormal="120" workbookViewId="0">
      <pane xSplit="1" topLeftCell="AI1" activePane="topRight" state="frozen"/>
      <selection pane="topRight" activeCell="AL12" sqref="AL12"/>
    </sheetView>
  </sheetViews>
  <sheetFormatPr baseColWidth="10" defaultRowHeight="16" x14ac:dyDescent="0.2"/>
  <cols>
    <col min="1" max="1" width="22.83203125" style="1" bestFit="1" customWidth="1"/>
    <col min="2" max="2" width="11.1640625" style="1" bestFit="1" customWidth="1"/>
    <col min="3" max="3" width="11.1640625" style="1" customWidth="1"/>
    <col min="4" max="4" width="13.1640625" style="1" bestFit="1" customWidth="1"/>
    <col min="5" max="5" width="15.1640625" style="1" bestFit="1" customWidth="1"/>
    <col min="6" max="6" width="26" style="1" bestFit="1" customWidth="1"/>
    <col min="7" max="7" width="52.83203125" style="1" bestFit="1" customWidth="1"/>
    <col min="8" max="8" width="16.33203125" style="1" bestFit="1" customWidth="1"/>
    <col min="9" max="9" width="7.5" style="1" bestFit="1" customWidth="1"/>
    <col min="10" max="10" width="16.33203125" style="1" bestFit="1" customWidth="1"/>
    <col min="11" max="11" width="16.33203125" style="1" customWidth="1"/>
    <col min="12" max="12" width="11" style="1" bestFit="1" customWidth="1"/>
    <col min="13" max="13" width="9" style="1" bestFit="1" customWidth="1"/>
    <col min="14" max="14" width="9" style="1" customWidth="1"/>
    <col min="15" max="15" width="10.83203125" style="1" bestFit="1" customWidth="1"/>
    <col min="16" max="16" width="48.33203125" style="1" bestFit="1" customWidth="1"/>
    <col min="17" max="17" width="14.1640625" style="1" bestFit="1" customWidth="1"/>
    <col min="18" max="18" width="11.5" style="1" bestFit="1" customWidth="1"/>
    <col min="19" max="19" width="9.6640625" style="1" bestFit="1" customWidth="1"/>
    <col min="20" max="20" width="7.83203125" style="1" bestFit="1" customWidth="1"/>
    <col min="21" max="21" width="14.1640625" style="1" bestFit="1" customWidth="1"/>
    <col min="22" max="22" width="19.33203125" style="1" bestFit="1" customWidth="1"/>
    <col min="23" max="23" width="16.5" style="1" bestFit="1" customWidth="1"/>
    <col min="24" max="24" width="15.5" style="1" hidden="1" customWidth="1"/>
    <col min="25" max="25" width="60.83203125" style="1" hidden="1" customWidth="1"/>
    <col min="26" max="26" width="158.5" style="1" hidden="1" customWidth="1"/>
    <col min="27" max="27" width="13.6640625" style="1" bestFit="1" customWidth="1"/>
    <col min="28" max="28" width="17" style="1" bestFit="1" customWidth="1"/>
    <col min="29" max="29" width="23.5" style="1" bestFit="1" customWidth="1"/>
    <col min="30" max="30" width="4" style="1" bestFit="1" customWidth="1"/>
    <col min="31" max="31" width="5.5" style="1" bestFit="1" customWidth="1"/>
    <col min="32" max="32" width="6.5" style="1" bestFit="1" customWidth="1"/>
    <col min="33" max="33" width="4" style="1" bestFit="1" customWidth="1"/>
    <col min="34" max="34" width="4.6640625" style="1" bestFit="1" customWidth="1"/>
    <col min="35" max="35" width="4.33203125" style="1" bestFit="1" customWidth="1"/>
    <col min="36" max="36" width="10" style="1" bestFit="1" customWidth="1"/>
    <col min="37" max="37" width="9" style="1" bestFit="1" customWidth="1"/>
    <col min="38" max="39" width="70.6640625" style="1" bestFit="1" customWidth="1"/>
    <col min="40" max="16384" width="10.83203125" style="1"/>
  </cols>
  <sheetData>
    <row r="1" spans="1:39" x14ac:dyDescent="0.2">
      <c r="A1" s="2" t="s">
        <v>0</v>
      </c>
      <c r="B1" s="4" t="s">
        <v>1</v>
      </c>
      <c r="C1" s="4" t="s">
        <v>10</v>
      </c>
      <c r="D1" s="4" t="s">
        <v>122</v>
      </c>
      <c r="E1" s="4" t="s">
        <v>28</v>
      </c>
      <c r="F1" s="4" t="s">
        <v>10</v>
      </c>
      <c r="G1" s="4" t="s">
        <v>11</v>
      </c>
      <c r="H1" s="4" t="s">
        <v>85</v>
      </c>
      <c r="I1" s="4" t="s">
        <v>40</v>
      </c>
      <c r="J1" s="5" t="s">
        <v>92</v>
      </c>
      <c r="K1" s="5" t="s">
        <v>91</v>
      </c>
      <c r="L1" s="5" t="s">
        <v>45</v>
      </c>
      <c r="M1" s="5" t="s">
        <v>58</v>
      </c>
      <c r="N1" s="5" t="s">
        <v>93</v>
      </c>
      <c r="O1" s="5" t="s">
        <v>46</v>
      </c>
      <c r="P1" s="5" t="s">
        <v>139</v>
      </c>
      <c r="Q1" s="5" t="s">
        <v>47</v>
      </c>
      <c r="R1" s="5" t="s">
        <v>48</v>
      </c>
      <c r="S1" s="5" t="s">
        <v>49</v>
      </c>
      <c r="T1" s="5" t="s">
        <v>52</v>
      </c>
      <c r="U1" s="5" t="s">
        <v>53</v>
      </c>
      <c r="V1" s="5" t="s">
        <v>51</v>
      </c>
      <c r="W1" s="5" t="s">
        <v>50</v>
      </c>
      <c r="X1" s="6" t="s">
        <v>39</v>
      </c>
      <c r="Y1" s="6" t="s">
        <v>43</v>
      </c>
      <c r="Z1" s="6" t="s">
        <v>127</v>
      </c>
      <c r="AA1" s="6" t="s">
        <v>18</v>
      </c>
      <c r="AB1" s="6" t="s">
        <v>32</v>
      </c>
      <c r="AC1" s="7" t="s">
        <v>117</v>
      </c>
      <c r="AD1" s="7" t="s">
        <v>14</v>
      </c>
      <c r="AE1" s="7" t="s">
        <v>55</v>
      </c>
      <c r="AF1" s="7" t="s">
        <v>15</v>
      </c>
      <c r="AG1" s="7" t="s">
        <v>54</v>
      </c>
      <c r="AH1" s="7" t="s">
        <v>57</v>
      </c>
      <c r="AI1" s="7" t="s">
        <v>56</v>
      </c>
      <c r="AJ1" s="7" t="s">
        <v>41</v>
      </c>
      <c r="AK1" s="7" t="s">
        <v>22</v>
      </c>
      <c r="AL1" s="7" t="s">
        <v>23</v>
      </c>
      <c r="AM1" s="7" t="s">
        <v>20</v>
      </c>
    </row>
    <row r="2" spans="1:39" x14ac:dyDescent="0.2">
      <c r="A2" s="1" t="s">
        <v>65</v>
      </c>
      <c r="B2" s="1" t="s">
        <v>4</v>
      </c>
      <c r="C2" s="1" t="s">
        <v>77</v>
      </c>
      <c r="D2" s="1" t="s">
        <v>123</v>
      </c>
      <c r="E2" s="1" t="s">
        <v>29</v>
      </c>
      <c r="F2" s="1" t="s">
        <v>76</v>
      </c>
      <c r="G2" s="1" t="s">
        <v>80</v>
      </c>
      <c r="H2" s="1" t="s">
        <v>86</v>
      </c>
      <c r="I2" s="1" t="s">
        <v>19</v>
      </c>
      <c r="J2" s="1">
        <v>15</v>
      </c>
      <c r="K2" s="1">
        <v>12</v>
      </c>
      <c r="L2" s="1">
        <v>1</v>
      </c>
      <c r="M2" s="1">
        <f>J2-L2</f>
        <v>14</v>
      </c>
      <c r="N2" s="8">
        <f>(M2*100)/J2</f>
        <v>93.333333333333329</v>
      </c>
      <c r="O2" s="1" t="s">
        <v>59</v>
      </c>
      <c r="P2" s="1" t="s">
        <v>135</v>
      </c>
      <c r="Q2" s="1">
        <v>100</v>
      </c>
      <c r="R2" s="1">
        <v>0</v>
      </c>
      <c r="S2" s="1">
        <v>0</v>
      </c>
      <c r="T2" s="1">
        <v>0</v>
      </c>
      <c r="U2" s="1">
        <v>0</v>
      </c>
      <c r="V2" s="1" t="s">
        <v>101</v>
      </c>
      <c r="W2" s="1">
        <v>27</v>
      </c>
      <c r="X2" s="1">
        <v>12</v>
      </c>
      <c r="Y2" s="1" t="s">
        <v>44</v>
      </c>
      <c r="Z2" s="1" t="s">
        <v>128</v>
      </c>
      <c r="AA2" s="1" t="s">
        <v>38</v>
      </c>
      <c r="AB2" s="1" t="s">
        <v>36</v>
      </c>
      <c r="AC2" s="1" t="s">
        <v>116</v>
      </c>
      <c r="AD2" s="1" t="s">
        <v>12</v>
      </c>
      <c r="AE2" s="1" t="s">
        <v>13</v>
      </c>
      <c r="AF2" s="1" t="s">
        <v>13</v>
      </c>
      <c r="AG2" s="1" t="s">
        <v>12</v>
      </c>
      <c r="AH2" s="1" t="s">
        <v>12</v>
      </c>
      <c r="AI2" s="1" t="s">
        <v>12</v>
      </c>
      <c r="AJ2" s="1">
        <v>12</v>
      </c>
      <c r="AK2" s="1">
        <f>J2-K2</f>
        <v>3</v>
      </c>
      <c r="AL2" s="1" t="s">
        <v>27</v>
      </c>
      <c r="AM2" s="1" t="s">
        <v>27</v>
      </c>
    </row>
    <row r="3" spans="1:39" s="9" customFormat="1" x14ac:dyDescent="0.2">
      <c r="A3" s="9" t="s">
        <v>66</v>
      </c>
      <c r="B3" s="9" t="s">
        <v>5</v>
      </c>
      <c r="C3" s="9" t="s">
        <v>77</v>
      </c>
      <c r="D3" s="9" t="s">
        <v>124</v>
      </c>
      <c r="E3" s="9" t="s">
        <v>7</v>
      </c>
      <c r="F3" s="9" t="s">
        <v>77</v>
      </c>
      <c r="G3" s="9" t="s">
        <v>81</v>
      </c>
      <c r="H3" s="9" t="s">
        <v>87</v>
      </c>
      <c r="I3" s="9" t="s">
        <v>17</v>
      </c>
      <c r="J3" s="9">
        <v>6</v>
      </c>
      <c r="K3" s="9">
        <v>6</v>
      </c>
      <c r="L3" s="9">
        <v>4</v>
      </c>
      <c r="M3" s="9">
        <f>J3-L3</f>
        <v>2</v>
      </c>
      <c r="N3" s="10">
        <f t="shared" ref="N3:N10" si="0">(M3*100)/J3</f>
        <v>33.333333333333336</v>
      </c>
      <c r="O3" s="9" t="s">
        <v>60</v>
      </c>
      <c r="P3" s="9" t="s">
        <v>136</v>
      </c>
      <c r="Q3" s="9">
        <v>83</v>
      </c>
      <c r="R3" s="9">
        <v>17</v>
      </c>
      <c r="S3" s="9">
        <v>0</v>
      </c>
      <c r="T3" s="9">
        <v>0</v>
      </c>
      <c r="U3" s="9">
        <v>0</v>
      </c>
      <c r="V3" s="9" t="s">
        <v>100</v>
      </c>
      <c r="W3" s="9">
        <v>67</v>
      </c>
      <c r="X3" s="9">
        <v>2</v>
      </c>
      <c r="Y3" s="9" t="s">
        <v>103</v>
      </c>
      <c r="Z3" s="9" t="s">
        <v>129</v>
      </c>
      <c r="AA3" s="9" t="s">
        <v>38</v>
      </c>
      <c r="AB3" s="9" t="s">
        <v>111</v>
      </c>
      <c r="AC3" s="9" t="s">
        <v>121</v>
      </c>
      <c r="AD3" s="9" t="s">
        <v>13</v>
      </c>
      <c r="AE3" s="9" t="s">
        <v>13</v>
      </c>
      <c r="AF3" s="9" t="s">
        <v>13</v>
      </c>
      <c r="AG3" s="9" t="s">
        <v>13</v>
      </c>
      <c r="AH3" s="9" t="s">
        <v>12</v>
      </c>
      <c r="AI3" s="9" t="s">
        <v>12</v>
      </c>
      <c r="AJ3" s="9">
        <v>6</v>
      </c>
      <c r="AK3" s="9">
        <f>J3-K3</f>
        <v>0</v>
      </c>
      <c r="AL3" s="9" t="s">
        <v>17</v>
      </c>
      <c r="AM3" s="9" t="s">
        <v>21</v>
      </c>
    </row>
    <row r="4" spans="1:39" x14ac:dyDescent="0.2">
      <c r="A4" s="1" t="s">
        <v>68</v>
      </c>
      <c r="B4" s="1" t="s">
        <v>5</v>
      </c>
      <c r="C4" s="1" t="s">
        <v>77</v>
      </c>
      <c r="D4" s="1" t="s">
        <v>124</v>
      </c>
      <c r="E4" s="1" t="s">
        <v>8</v>
      </c>
      <c r="F4" s="1" t="s">
        <v>77</v>
      </c>
      <c r="G4" s="1" t="s">
        <v>88</v>
      </c>
      <c r="H4" s="1" t="s">
        <v>86</v>
      </c>
      <c r="I4" s="1" t="s">
        <v>19</v>
      </c>
      <c r="J4" s="1">
        <v>24</v>
      </c>
      <c r="K4" s="1">
        <v>24</v>
      </c>
      <c r="L4" s="1">
        <v>14</v>
      </c>
      <c r="M4" s="1">
        <v>10</v>
      </c>
      <c r="N4" s="8">
        <f t="shared" si="0"/>
        <v>41.666666666666664</v>
      </c>
      <c r="O4" s="1" t="s">
        <v>61</v>
      </c>
      <c r="P4" s="1" t="s">
        <v>135</v>
      </c>
      <c r="Q4" s="1">
        <v>100</v>
      </c>
      <c r="R4" s="1">
        <v>0</v>
      </c>
      <c r="S4" s="1">
        <v>0</v>
      </c>
      <c r="T4" s="1">
        <v>0</v>
      </c>
      <c r="U4" s="1">
        <v>0</v>
      </c>
      <c r="V4" s="1" t="s">
        <v>42</v>
      </c>
      <c r="W4" s="1" t="s">
        <v>42</v>
      </c>
      <c r="X4" s="1">
        <v>2</v>
      </c>
      <c r="Y4" s="1" t="s">
        <v>105</v>
      </c>
      <c r="Z4" s="1" t="s">
        <v>128</v>
      </c>
      <c r="AA4" s="1" t="s">
        <v>38</v>
      </c>
      <c r="AB4" s="1" t="s">
        <v>111</v>
      </c>
      <c r="AC4" s="1" t="s">
        <v>114</v>
      </c>
      <c r="AD4" s="1" t="s">
        <v>13</v>
      </c>
      <c r="AE4" s="1" t="s">
        <v>12</v>
      </c>
      <c r="AF4" s="1" t="s">
        <v>12</v>
      </c>
      <c r="AG4" s="1" t="s">
        <v>12</v>
      </c>
      <c r="AH4" s="1" t="s">
        <v>12</v>
      </c>
      <c r="AI4" s="1" t="s">
        <v>12</v>
      </c>
      <c r="AJ4" s="1">
        <v>24</v>
      </c>
      <c r="AK4" s="1">
        <f>J4-K4</f>
        <v>0</v>
      </c>
      <c r="AL4" s="1" t="s">
        <v>17</v>
      </c>
      <c r="AM4" s="1" t="s">
        <v>21</v>
      </c>
    </row>
    <row r="5" spans="1:39" x14ac:dyDescent="0.2">
      <c r="A5" s="1" t="s">
        <v>67</v>
      </c>
      <c r="B5" s="1" t="s">
        <v>6</v>
      </c>
      <c r="C5" s="1" t="s">
        <v>77</v>
      </c>
      <c r="D5" s="1" t="s">
        <v>124</v>
      </c>
      <c r="E5" s="1" t="s">
        <v>7</v>
      </c>
      <c r="F5" s="1" t="s">
        <v>77</v>
      </c>
      <c r="G5" s="1" t="s">
        <v>80</v>
      </c>
      <c r="H5" s="1" t="s">
        <v>86</v>
      </c>
      <c r="I5" s="1" t="s">
        <v>19</v>
      </c>
      <c r="J5" s="1">
        <v>2</v>
      </c>
      <c r="K5" s="1">
        <v>2</v>
      </c>
      <c r="L5" s="1">
        <v>0</v>
      </c>
      <c r="M5" s="1">
        <f>J5-L5</f>
        <v>2</v>
      </c>
      <c r="N5" s="8">
        <f t="shared" si="0"/>
        <v>100</v>
      </c>
      <c r="O5" s="1" t="s">
        <v>62</v>
      </c>
      <c r="P5" s="1" t="s">
        <v>135</v>
      </c>
      <c r="Q5" s="1">
        <v>100</v>
      </c>
      <c r="R5" s="1">
        <v>0</v>
      </c>
      <c r="S5" s="1">
        <v>0</v>
      </c>
      <c r="T5" s="1">
        <v>0</v>
      </c>
      <c r="U5" s="1">
        <v>0</v>
      </c>
      <c r="V5" s="1" t="s">
        <v>99</v>
      </c>
      <c r="W5" s="1">
        <v>0</v>
      </c>
      <c r="X5" s="1">
        <v>4</v>
      </c>
      <c r="Y5" s="1" t="s">
        <v>104</v>
      </c>
      <c r="Z5" s="1" t="s">
        <v>130</v>
      </c>
      <c r="AA5" s="1" t="s">
        <v>38</v>
      </c>
      <c r="AB5" s="1" t="s">
        <v>111</v>
      </c>
      <c r="AC5" s="1" t="s">
        <v>115</v>
      </c>
      <c r="AD5" s="1" t="s">
        <v>12</v>
      </c>
      <c r="AE5" s="1" t="s">
        <v>13</v>
      </c>
      <c r="AF5" s="1" t="s">
        <v>13</v>
      </c>
      <c r="AG5" s="1" t="s">
        <v>12</v>
      </c>
      <c r="AH5" s="1" t="s">
        <v>12</v>
      </c>
      <c r="AI5" s="1" t="s">
        <v>12</v>
      </c>
      <c r="AJ5" s="1">
        <v>2</v>
      </c>
      <c r="AK5" s="1">
        <f t="shared" ref="AK5:AK9" si="1">J5-K5</f>
        <v>0</v>
      </c>
      <c r="AL5" s="1" t="s">
        <v>17</v>
      </c>
      <c r="AM5" s="1" t="s">
        <v>21</v>
      </c>
    </row>
    <row r="6" spans="1:39" x14ac:dyDescent="0.2">
      <c r="A6" s="1" t="s">
        <v>69</v>
      </c>
      <c r="B6" s="1" t="s">
        <v>4</v>
      </c>
      <c r="C6" s="1" t="s">
        <v>77</v>
      </c>
      <c r="D6" s="1" t="s">
        <v>123</v>
      </c>
      <c r="E6" s="1" t="s">
        <v>9</v>
      </c>
      <c r="F6" s="1" t="s">
        <v>77</v>
      </c>
      <c r="G6" s="1" t="s">
        <v>90</v>
      </c>
      <c r="H6" s="1" t="s">
        <v>87</v>
      </c>
      <c r="I6" s="1" t="s">
        <v>17</v>
      </c>
      <c r="J6" s="1">
        <v>40</v>
      </c>
      <c r="K6" s="1">
        <v>40</v>
      </c>
      <c r="L6" s="1">
        <v>28</v>
      </c>
      <c r="M6" s="1">
        <f>J6-L6</f>
        <v>12</v>
      </c>
      <c r="N6" s="8">
        <f t="shared" si="0"/>
        <v>30</v>
      </c>
      <c r="O6" s="1" t="s">
        <v>42</v>
      </c>
      <c r="P6" s="1" t="s">
        <v>137</v>
      </c>
      <c r="Q6" s="1">
        <v>33</v>
      </c>
      <c r="R6" s="1">
        <v>18</v>
      </c>
      <c r="S6" s="1">
        <v>38</v>
      </c>
      <c r="T6" s="1">
        <v>3</v>
      </c>
      <c r="U6" s="1">
        <v>8</v>
      </c>
      <c r="V6" s="1" t="s">
        <v>102</v>
      </c>
      <c r="W6" s="1">
        <v>93</v>
      </c>
      <c r="X6" s="1">
        <v>2.5</v>
      </c>
      <c r="Y6" s="1" t="s">
        <v>105</v>
      </c>
      <c r="Z6" s="1" t="s">
        <v>131</v>
      </c>
      <c r="AA6" s="1" t="s">
        <v>38</v>
      </c>
      <c r="AB6" s="1" t="s">
        <v>37</v>
      </c>
      <c r="AC6" s="1" t="s">
        <v>16</v>
      </c>
      <c r="AD6" s="1" t="s">
        <v>12</v>
      </c>
      <c r="AE6" s="1" t="s">
        <v>13</v>
      </c>
      <c r="AF6" s="1" t="s">
        <v>12</v>
      </c>
      <c r="AG6" s="1" t="s">
        <v>13</v>
      </c>
      <c r="AH6" s="1" t="s">
        <v>13</v>
      </c>
      <c r="AI6" s="1" t="s">
        <v>13</v>
      </c>
      <c r="AJ6" s="1">
        <v>40</v>
      </c>
      <c r="AK6" s="1">
        <f t="shared" si="1"/>
        <v>0</v>
      </c>
      <c r="AL6" s="1" t="s">
        <v>17</v>
      </c>
      <c r="AM6" s="1" t="s">
        <v>118</v>
      </c>
    </row>
    <row r="7" spans="1:39" x14ac:dyDescent="0.2">
      <c r="A7" s="1" t="s">
        <v>70</v>
      </c>
      <c r="B7" s="1" t="s">
        <v>3</v>
      </c>
      <c r="C7" s="1" t="s">
        <v>78</v>
      </c>
      <c r="D7" s="1" t="s">
        <v>124</v>
      </c>
      <c r="E7" s="1" t="s">
        <v>8</v>
      </c>
      <c r="F7" s="1" t="s">
        <v>78</v>
      </c>
      <c r="G7" s="1" t="s">
        <v>82</v>
      </c>
      <c r="H7" s="1" t="s">
        <v>86</v>
      </c>
      <c r="I7" s="1" t="s">
        <v>19</v>
      </c>
      <c r="J7" s="1">
        <v>50</v>
      </c>
      <c r="K7" s="1">
        <v>50</v>
      </c>
      <c r="L7" s="1">
        <v>25</v>
      </c>
      <c r="M7" s="1">
        <f t="shared" ref="M7:M8" si="2">J7-L7</f>
        <v>25</v>
      </c>
      <c r="N7" s="8">
        <f t="shared" si="0"/>
        <v>50</v>
      </c>
      <c r="O7" s="1" t="s">
        <v>63</v>
      </c>
      <c r="P7" s="1" t="s">
        <v>138</v>
      </c>
      <c r="Q7" s="1">
        <v>68</v>
      </c>
      <c r="R7" s="1">
        <v>14</v>
      </c>
      <c r="S7" s="1">
        <v>18</v>
      </c>
      <c r="T7" s="1">
        <v>0</v>
      </c>
      <c r="U7" s="1">
        <v>0</v>
      </c>
      <c r="V7" s="1" t="s">
        <v>125</v>
      </c>
      <c r="W7" s="1">
        <v>20</v>
      </c>
      <c r="X7" s="1">
        <v>3</v>
      </c>
      <c r="Y7" s="1" t="s">
        <v>106</v>
      </c>
      <c r="Z7" s="1" t="s">
        <v>132</v>
      </c>
      <c r="AA7" s="1" t="s">
        <v>120</v>
      </c>
      <c r="AB7" s="1" t="s">
        <v>34</v>
      </c>
      <c r="AC7" s="1" t="s">
        <v>31</v>
      </c>
      <c r="AD7" s="1" t="s">
        <v>13</v>
      </c>
      <c r="AE7" s="1" t="s">
        <v>13</v>
      </c>
      <c r="AF7" s="1" t="s">
        <v>12</v>
      </c>
      <c r="AG7" s="1" t="s">
        <v>12</v>
      </c>
      <c r="AH7" s="1" t="s">
        <v>12</v>
      </c>
      <c r="AI7" s="1" t="s">
        <v>12</v>
      </c>
      <c r="AJ7" s="1">
        <v>50</v>
      </c>
      <c r="AK7" s="1">
        <f t="shared" si="1"/>
        <v>0</v>
      </c>
      <c r="AL7" s="1" t="s">
        <v>25</v>
      </c>
      <c r="AM7" s="1" t="s">
        <v>25</v>
      </c>
    </row>
    <row r="8" spans="1:39" x14ac:dyDescent="0.2">
      <c r="A8" s="1" t="s">
        <v>71</v>
      </c>
      <c r="B8" s="1" t="s">
        <v>3</v>
      </c>
      <c r="C8" s="1" t="s">
        <v>79</v>
      </c>
      <c r="D8" s="1" t="s">
        <v>124</v>
      </c>
      <c r="E8" s="1" t="s">
        <v>8</v>
      </c>
      <c r="F8" s="1" t="s">
        <v>79</v>
      </c>
      <c r="G8" s="1" t="s">
        <v>83</v>
      </c>
      <c r="H8" s="1" t="s">
        <v>86</v>
      </c>
      <c r="I8" s="1" t="s">
        <v>19</v>
      </c>
      <c r="J8" s="1">
        <v>22</v>
      </c>
      <c r="K8" s="1">
        <v>20</v>
      </c>
      <c r="L8" s="1">
        <v>7</v>
      </c>
      <c r="M8" s="1">
        <f t="shared" si="2"/>
        <v>15</v>
      </c>
      <c r="N8" s="8">
        <f t="shared" si="0"/>
        <v>68.181818181818187</v>
      </c>
      <c r="O8" s="1" t="s">
        <v>64</v>
      </c>
      <c r="P8" s="1" t="s">
        <v>138</v>
      </c>
      <c r="Q8" s="1">
        <v>82</v>
      </c>
      <c r="R8" s="1">
        <v>4</v>
      </c>
      <c r="S8" s="1">
        <v>14</v>
      </c>
      <c r="T8" s="1">
        <v>0</v>
      </c>
      <c r="U8" s="1">
        <v>0</v>
      </c>
      <c r="V8" s="1" t="s">
        <v>98</v>
      </c>
      <c r="W8" s="1">
        <v>9</v>
      </c>
      <c r="X8" s="1">
        <v>12</v>
      </c>
      <c r="Y8" s="1" t="s">
        <v>107</v>
      </c>
      <c r="Z8" s="1" t="s">
        <v>132</v>
      </c>
      <c r="AA8" s="1" t="s">
        <v>120</v>
      </c>
      <c r="AB8" s="1" t="s">
        <v>35</v>
      </c>
      <c r="AC8" s="1" t="s">
        <v>31</v>
      </c>
      <c r="AD8" s="1" t="s">
        <v>13</v>
      </c>
      <c r="AE8" s="1" t="s">
        <v>13</v>
      </c>
      <c r="AF8" s="1" t="s">
        <v>12</v>
      </c>
      <c r="AG8" s="1" t="s">
        <v>12</v>
      </c>
      <c r="AH8" s="1" t="s">
        <v>12</v>
      </c>
      <c r="AI8" s="1" t="s">
        <v>12</v>
      </c>
      <c r="AJ8" s="1">
        <v>20</v>
      </c>
      <c r="AK8" s="1">
        <f t="shared" si="1"/>
        <v>2</v>
      </c>
      <c r="AL8" s="1" t="s">
        <v>26</v>
      </c>
      <c r="AM8" s="1" t="s">
        <v>26</v>
      </c>
    </row>
    <row r="9" spans="1:39" x14ac:dyDescent="0.2">
      <c r="A9" s="1" t="s">
        <v>72</v>
      </c>
      <c r="B9" s="1" t="s">
        <v>2</v>
      </c>
      <c r="C9" s="1" t="s">
        <v>77</v>
      </c>
      <c r="D9" s="1" t="s">
        <v>124</v>
      </c>
      <c r="E9" s="1" t="s">
        <v>7</v>
      </c>
      <c r="F9" s="1" t="s">
        <v>77</v>
      </c>
      <c r="G9" s="1" t="s">
        <v>89</v>
      </c>
      <c r="H9" s="1" t="s">
        <v>87</v>
      </c>
      <c r="I9" s="1" t="s">
        <v>17</v>
      </c>
      <c r="J9" s="1">
        <v>11</v>
      </c>
      <c r="K9" s="1">
        <v>10</v>
      </c>
      <c r="L9" s="1">
        <v>5</v>
      </c>
      <c r="M9" s="1">
        <f>J9-L9</f>
        <v>6</v>
      </c>
      <c r="N9" s="8">
        <f t="shared" si="0"/>
        <v>54.545454545454547</v>
      </c>
      <c r="O9" s="1" t="s">
        <v>95</v>
      </c>
      <c r="P9" s="1" t="s">
        <v>135</v>
      </c>
      <c r="Q9" s="1">
        <v>100</v>
      </c>
      <c r="R9" s="1">
        <v>0</v>
      </c>
      <c r="S9" s="1">
        <v>0</v>
      </c>
      <c r="T9" s="1">
        <v>0</v>
      </c>
      <c r="U9" s="1">
        <v>0</v>
      </c>
      <c r="V9" s="1" t="s">
        <v>97</v>
      </c>
      <c r="W9" s="1">
        <v>80</v>
      </c>
      <c r="X9" s="1">
        <v>4</v>
      </c>
      <c r="Y9" s="1" t="s">
        <v>108</v>
      </c>
      <c r="Z9" s="1" t="s">
        <v>133</v>
      </c>
      <c r="AA9" s="1" t="s">
        <v>126</v>
      </c>
      <c r="AB9" s="1" t="s">
        <v>33</v>
      </c>
      <c r="AC9" s="1" t="s">
        <v>30</v>
      </c>
      <c r="AD9" s="1" t="s">
        <v>13</v>
      </c>
      <c r="AE9" s="1" t="s">
        <v>13</v>
      </c>
      <c r="AF9" s="1" t="s">
        <v>13</v>
      </c>
      <c r="AG9" s="1" t="s">
        <v>13</v>
      </c>
      <c r="AH9" s="1" t="s">
        <v>12</v>
      </c>
      <c r="AI9" s="1" t="s">
        <v>12</v>
      </c>
      <c r="AJ9" s="1">
        <v>10</v>
      </c>
      <c r="AK9" s="1">
        <f t="shared" si="1"/>
        <v>1</v>
      </c>
      <c r="AL9" s="1" t="s">
        <v>24</v>
      </c>
      <c r="AM9" s="1" t="s">
        <v>24</v>
      </c>
    </row>
    <row r="10" spans="1:39" x14ac:dyDescent="0.2">
      <c r="A10" s="1" t="s">
        <v>73</v>
      </c>
      <c r="B10" s="1" t="s">
        <v>74</v>
      </c>
      <c r="C10" s="1" t="s">
        <v>78</v>
      </c>
      <c r="D10" s="1" t="s">
        <v>123</v>
      </c>
      <c r="E10" s="1" t="s">
        <v>75</v>
      </c>
      <c r="F10" s="1" t="s">
        <v>78</v>
      </c>
      <c r="G10" s="1" t="s">
        <v>84</v>
      </c>
      <c r="H10" s="1" t="s">
        <v>86</v>
      </c>
      <c r="I10" s="1" t="s">
        <v>19</v>
      </c>
      <c r="J10" s="1">
        <v>38</v>
      </c>
      <c r="K10" s="1">
        <v>29</v>
      </c>
      <c r="L10" s="1">
        <v>8</v>
      </c>
      <c r="M10" s="1">
        <v>30</v>
      </c>
      <c r="N10" s="8">
        <f t="shared" si="0"/>
        <v>78.94736842105263</v>
      </c>
      <c r="O10" s="1" t="s">
        <v>94</v>
      </c>
      <c r="P10" s="1" t="s">
        <v>138</v>
      </c>
      <c r="Q10" s="1">
        <v>100</v>
      </c>
      <c r="R10" s="1">
        <v>0</v>
      </c>
      <c r="S10" s="1">
        <v>0</v>
      </c>
      <c r="T10" s="1">
        <v>0</v>
      </c>
      <c r="U10" s="1">
        <v>0</v>
      </c>
      <c r="V10" s="1" t="s">
        <v>96</v>
      </c>
      <c r="W10" s="1">
        <v>45</v>
      </c>
      <c r="X10" s="1">
        <v>14</v>
      </c>
      <c r="Y10" s="1" t="s">
        <v>109</v>
      </c>
      <c r="Z10" s="1" t="s">
        <v>134</v>
      </c>
      <c r="AA10" s="1" t="s">
        <v>110</v>
      </c>
      <c r="AB10" s="1" t="s">
        <v>112</v>
      </c>
      <c r="AC10" s="1" t="s">
        <v>113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12</v>
      </c>
      <c r="AI10" s="1" t="s">
        <v>12</v>
      </c>
      <c r="AJ10" s="1">
        <v>29</v>
      </c>
      <c r="AK10" s="1">
        <f>J10-K10</f>
        <v>9</v>
      </c>
      <c r="AL10" s="1" t="s">
        <v>119</v>
      </c>
      <c r="AM10" s="1" t="s">
        <v>119</v>
      </c>
    </row>
    <row r="11" spans="1:39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J12" s="1">
        <f>SUM(J2:J10)</f>
        <v>208</v>
      </c>
      <c r="L12" s="1">
        <f>SUM(L2:L10)*100/J12</f>
        <v>44.230769230769234</v>
      </c>
      <c r="O12" s="1">
        <f>AVERAGE(72.7,81.5,78.6,78,78.4,76.4,73.2,87)</f>
        <v>78.224999999999994</v>
      </c>
      <c r="Q12" s="1">
        <f>AVERAGE(Q2:Q10)</f>
        <v>85.111111111111114</v>
      </c>
      <c r="R12" s="1">
        <f>AVERAGE(R2:R10)</f>
        <v>5.8888888888888893</v>
      </c>
      <c r="S12" s="1">
        <f>AVERAGE(S2:S10)</f>
        <v>7.7777777777777777</v>
      </c>
      <c r="T12" s="1">
        <f>AVERAGE(T2:T10)</f>
        <v>0.33333333333333331</v>
      </c>
      <c r="U12" s="1">
        <f>AVERAGE(U2:U10)</f>
        <v>0.88888888888888884</v>
      </c>
      <c r="V12" s="1">
        <f>AVERAGE(4,10.3,19.5,7,15,16.9,10.3,6.5)</f>
        <v>11.187499999999998</v>
      </c>
      <c r="W12" s="1">
        <f>AVERAGE(27,67,93,20,9,80,45)</f>
        <v>48.714285714285715</v>
      </c>
      <c r="AJ12" s="1">
        <f>SUM(AJ2:AJ10)</f>
        <v>193</v>
      </c>
      <c r="AK12" s="1">
        <f>SUM(AK2:AK10)</f>
        <v>15</v>
      </c>
      <c r="AL12" s="1">
        <f>SUM(AJ12:AK12)</f>
        <v>208</v>
      </c>
    </row>
    <row r="13" spans="1:39" x14ac:dyDescent="0.2">
      <c r="J13" s="1">
        <f>AVERAGE(J2:J10)</f>
        <v>23.111111111111111</v>
      </c>
      <c r="O13" s="1">
        <f>AVERAGE(4.9,6.1,9.7,4.2,7.4,5.3,8.6,10)</f>
        <v>7.0249999999999995</v>
      </c>
      <c r="V13" s="1">
        <f>AVERAGE(7.4,6.3,3.5,6.8,7.8,9.4,6.8)</f>
        <v>6.8571428571428568</v>
      </c>
      <c r="W13" s="1">
        <f>STDEV(27,67,93,20,9,80,45)</f>
        <v>32.045354763284521</v>
      </c>
    </row>
    <row r="14" spans="1:39" x14ac:dyDescent="0.2">
      <c r="J14" s="1">
        <f>STDEV(J2:J10)</f>
        <v>16.518508138179765</v>
      </c>
      <c r="AJ14" s="1">
        <f>193*100/208</f>
        <v>92.788461538461533</v>
      </c>
      <c r="AK14" s="1">
        <f>15*100/208</f>
        <v>7.2115384615384617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Anees Bahji</dc:creator>
  <cp:lastModifiedBy>Anees Bahji</cp:lastModifiedBy>
  <dcterms:created xsi:type="dcterms:W3CDTF">2019-05-04T21:16:42Z</dcterms:created>
  <dcterms:modified xsi:type="dcterms:W3CDTF">2019-06-30T18:41:23Z</dcterms:modified>
</cp:coreProperties>
</file>